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4" r:id="rId1"/>
  </sheets>
  <definedNames>
    <definedName name="_xlnm._FilterDatabase" localSheetId="0" hidden="1">'Цифровые билборды'!$A$1:$O$2</definedName>
  </definedNames>
  <calcPr calcId="162913"/>
</workbook>
</file>

<file path=xl/calcChain.xml><?xml version="1.0" encoding="utf-8"?>
<calcChain xmlns="http://schemas.openxmlformats.org/spreadsheetml/2006/main">
  <c r="K30" i="4" l="1"/>
  <c r="M30" i="4" s="1"/>
  <c r="N30" i="4" s="1"/>
  <c r="K29" i="4"/>
  <c r="M29" i="4" s="1"/>
  <c r="N29" i="4" s="1"/>
  <c r="K28" i="4"/>
  <c r="M28" i="4" s="1"/>
  <c r="N28" i="4" s="1"/>
  <c r="K27" i="4"/>
  <c r="M27" i="4" s="1"/>
  <c r="N27" i="4" s="1"/>
  <c r="K26" i="4"/>
  <c r="M26" i="4" s="1"/>
  <c r="N26" i="4" s="1"/>
  <c r="K25" i="4"/>
  <c r="M25" i="4" s="1"/>
  <c r="N25" i="4" s="1"/>
  <c r="K24" i="4"/>
  <c r="M24" i="4" s="1"/>
  <c r="N24" i="4" s="1"/>
  <c r="K23" i="4"/>
  <c r="M23" i="4" s="1"/>
  <c r="N23" i="4" s="1"/>
  <c r="K22" i="4"/>
  <c r="M22" i="4" s="1"/>
  <c r="N22" i="4" s="1"/>
  <c r="K21" i="4"/>
  <c r="M21" i="4" s="1"/>
  <c r="N21" i="4" s="1"/>
  <c r="K20" i="4"/>
  <c r="M20" i="4" s="1"/>
  <c r="N20" i="4" s="1"/>
  <c r="K19" i="4"/>
  <c r="M19" i="4" s="1"/>
  <c r="N19" i="4" s="1"/>
  <c r="K18" i="4"/>
  <c r="M18" i="4" s="1"/>
  <c r="N18" i="4" s="1"/>
  <c r="K17" i="4"/>
  <c r="M17" i="4" s="1"/>
  <c r="N17" i="4" s="1"/>
  <c r="K16" i="4"/>
  <c r="M16" i="4" s="1"/>
  <c r="N16" i="4" s="1"/>
  <c r="K15" i="4"/>
  <c r="M15" i="4" s="1"/>
  <c r="N15" i="4" s="1"/>
  <c r="K14" i="4"/>
  <c r="M14" i="4" s="1"/>
  <c r="N14" i="4" s="1"/>
  <c r="K13" i="4"/>
  <c r="M13" i="4" s="1"/>
  <c r="N13" i="4" s="1"/>
  <c r="K12" i="4"/>
  <c r="M12" i="4" s="1"/>
  <c r="N12" i="4" s="1"/>
  <c r="K11" i="4"/>
  <c r="M11" i="4" s="1"/>
  <c r="N11" i="4" s="1"/>
  <c r="K10" i="4"/>
  <c r="M10" i="4" s="1"/>
  <c r="N10" i="4" s="1"/>
  <c r="K9" i="4"/>
  <c r="M9" i="4" s="1"/>
  <c r="N9" i="4" s="1"/>
  <c r="K8" i="4"/>
  <c r="M8" i="4" s="1"/>
  <c r="N8" i="4" s="1"/>
  <c r="K3" i="4" l="1"/>
  <c r="M3" i="4" s="1"/>
  <c r="N3" i="4" s="1"/>
  <c r="K4" i="4"/>
  <c r="M4" i="4" s="1"/>
  <c r="N4" i="4" s="1"/>
  <c r="K5" i="4"/>
  <c r="M5" i="4" s="1"/>
  <c r="N5" i="4" s="1"/>
  <c r="K6" i="4"/>
  <c r="M6" i="4" s="1"/>
  <c r="N6" i="4" s="1"/>
  <c r="K7" i="4"/>
  <c r="M7" i="4" s="1"/>
  <c r="N7" i="4" s="1"/>
  <c r="K2" i="4"/>
  <c r="M2" i="4" s="1"/>
  <c r="N2" i="4" s="1"/>
  <c r="G25" i="4"/>
  <c r="G14" i="4"/>
  <c r="A13" i="4"/>
  <c r="C24" i="4"/>
  <c r="C25" i="4"/>
  <c r="C15" i="4"/>
  <c r="A19" i="4"/>
  <c r="G9" i="4"/>
  <c r="G8" i="4"/>
  <c r="A12" i="4"/>
  <c r="C28" i="4"/>
  <c r="G22" i="4"/>
  <c r="A17" i="4"/>
  <c r="A3" i="4"/>
  <c r="C13" i="4"/>
  <c r="G20" i="4"/>
  <c r="C11" i="4"/>
  <c r="A2" i="4"/>
  <c r="A30" i="4"/>
  <c r="A4" i="4"/>
  <c r="G29" i="4"/>
  <c r="C18" i="4"/>
  <c r="A7" i="4"/>
  <c r="G10" i="4"/>
  <c r="A16" i="4"/>
  <c r="C10" i="4"/>
  <c r="C17" i="4"/>
  <c r="G15" i="4"/>
  <c r="G13" i="4"/>
  <c r="C23" i="4"/>
  <c r="G26" i="4"/>
  <c r="A18" i="4"/>
  <c r="C9" i="4"/>
  <c r="A10" i="4"/>
  <c r="G18" i="4"/>
  <c r="A20" i="4"/>
  <c r="C27" i="4"/>
  <c r="A24" i="4"/>
  <c r="C22" i="4"/>
  <c r="C12" i="4"/>
  <c r="G11" i="4"/>
  <c r="A28" i="4"/>
  <c r="G28" i="4"/>
  <c r="A9" i="4"/>
  <c r="A15" i="4"/>
  <c r="C21" i="4"/>
  <c r="C29" i="4"/>
  <c r="G17" i="4"/>
  <c r="G16" i="4"/>
  <c r="C20" i="4"/>
  <c r="G21" i="4"/>
  <c r="A5" i="4"/>
  <c r="A25" i="4"/>
  <c r="G27" i="4"/>
  <c r="A21" i="4"/>
  <c r="C8" i="4"/>
  <c r="A11" i="4"/>
  <c r="G24" i="4"/>
  <c r="A14" i="4"/>
  <c r="C26" i="4"/>
  <c r="C14" i="4"/>
  <c r="G19" i="4"/>
  <c r="A8" i="4"/>
  <c r="A6" i="4"/>
  <c r="A23" i="4"/>
  <c r="A22" i="4"/>
  <c r="A29" i="4"/>
  <c r="G30" i="4"/>
  <c r="A27" i="4"/>
  <c r="G12" i="4"/>
  <c r="C16" i="4"/>
  <c r="A26" i="4"/>
  <c r="G23" i="4"/>
  <c r="C30" i="4"/>
  <c r="C19" i="4"/>
</calcChain>
</file>

<file path=xl/sharedStrings.xml><?xml version="1.0" encoding="utf-8"?>
<sst xmlns="http://schemas.openxmlformats.org/spreadsheetml/2006/main" count="201" uniqueCount="82">
  <si>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</si>
  <si>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</si>
  <si>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</si>
  <si>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</si>
  <si>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</si>
  <si>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</si>
  <si>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Выходов в час</t>
  </si>
  <si>
    <t>Период, дней</t>
  </si>
  <si>
    <t>Код</t>
  </si>
  <si>
    <t>Фото</t>
  </si>
  <si>
    <t>Карта</t>
  </si>
  <si>
    <t>Формат, м.</t>
  </si>
  <si>
    <t>Ролик, сек.</t>
  </si>
  <si>
    <t>Аренда</t>
  </si>
  <si>
    <t>Координаты</t>
  </si>
  <si>
    <t>Цифровой билборд</t>
  </si>
  <si>
    <t>КЦБ-1</t>
  </si>
  <si>
    <t>КЦБ-2</t>
  </si>
  <si>
    <t>КЦБ-3</t>
  </si>
  <si>
    <t>КЦБ-4</t>
  </si>
  <si>
    <t>КЦБ-5</t>
  </si>
  <si>
    <t>КЦБ-6</t>
  </si>
  <si>
    <t>3x6</t>
  </si>
  <si>
    <t>A</t>
  </si>
  <si>
    <t>Оренбургский Тракт, 2/Даурская ул.</t>
  </si>
  <si>
    <t>Оренбургский Тракт, 23</t>
  </si>
  <si>
    <t>Оренбургский Тракт/Танковое кольцо</t>
  </si>
  <si>
    <t>Оренбургский Тракт, напротив Академии тенниса (поз.1)</t>
  </si>
  <si>
    <t>Оренбургский Тракт, АЗС Таиф-НК</t>
  </si>
  <si>
    <t>Оренбургский Тракт, ТЦ Порт</t>
  </si>
  <si>
    <t>55.762994, 49.150389</t>
  </si>
  <si>
    <t>55.754928, 49.159761</t>
  </si>
  <si>
    <t>55.753177, 49.161464</t>
  </si>
  <si>
    <t>55.739341, 49.177213</t>
  </si>
  <si>
    <t>55.729337, 49.191961</t>
  </si>
  <si>
    <t>55.728163, 49.192360</t>
  </si>
  <si>
    <t>КЦБ-7</t>
  </si>
  <si>
    <t>КЦБ-8</t>
  </si>
  <si>
    <t>КЦБ-9</t>
  </si>
  <si>
    <t>КЦБ-10</t>
  </si>
  <si>
    <t>КЦБ-11</t>
  </si>
  <si>
    <t>КЦБ-12</t>
  </si>
  <si>
    <t>КЦБ-13</t>
  </si>
  <si>
    <t>КЦБ-14</t>
  </si>
  <si>
    <t>КЦБ-15</t>
  </si>
  <si>
    <t>КЦБ-16</t>
  </si>
  <si>
    <t>КЦБ-17</t>
  </si>
  <si>
    <t>КЦБ-18</t>
  </si>
  <si>
    <t>КЦБ-19</t>
  </si>
  <si>
    <t>КЦБ-20</t>
  </si>
  <si>
    <t>КЦБ-21</t>
  </si>
  <si>
    <t>КЦБ-22</t>
  </si>
  <si>
    <t>КЦБ-23</t>
  </si>
  <si>
    <t>КЦБ-24</t>
  </si>
  <si>
    <t>КЦБ-25</t>
  </si>
  <si>
    <t>КЦБ-26</t>
  </si>
  <si>
    <t>КЦБ-27</t>
  </si>
  <si>
    <t>КЦБ-28</t>
  </si>
  <si>
    <t>КЦБ-29</t>
  </si>
  <si>
    <t>55.827521, 49.017151</t>
  </si>
  <si>
    <t>55.835600, 49.098600</t>
  </si>
  <si>
    <t>55.822400, 49.049200</t>
  </si>
  <si>
    <t>55.819300, 49.105700</t>
  </si>
  <si>
    <t>55.819600, 49.126600</t>
  </si>
  <si>
    <t>55.813500, 49.081200</t>
  </si>
  <si>
    <t>55.796000, 49.195800</t>
  </si>
  <si>
    <t>55.767200, 49.218600</t>
  </si>
  <si>
    <t>55.790100, 49.219900</t>
  </si>
  <si>
    <t>55.777100, 49.220200</t>
  </si>
  <si>
    <t>55.773100, 49.218500</t>
  </si>
  <si>
    <t>55.782443, 49.189760</t>
  </si>
  <si>
    <t>55.786500, 49.170700</t>
  </si>
  <si>
    <t>55.763000, 49.150400</t>
  </si>
  <si>
    <t>55.827300, 49.116800</t>
  </si>
  <si>
    <t>55.819300, 49.122600</t>
  </si>
  <si>
    <t>55.783100, 49.149400</t>
  </si>
  <si>
    <t>55.824960, 49.133351</t>
  </si>
  <si>
    <t>55.740893, 49.193197</t>
  </si>
  <si>
    <t>55.830871, 49.091485</t>
  </si>
  <si>
    <t>55.819518, 49.096459</t>
  </si>
  <si>
    <t>55.817422, 49.077148</t>
  </si>
  <si>
    <t>55.759220, 49.188561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</si>
</sst>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com/maps/-/CHbcEKpb" TargetMode="External"/><Relationship Id="rId18" Type="http://schemas.openxmlformats.org/officeDocument/2006/relationships/hyperlink" Target="https://yandex.com/maps/-/CDChAUoG" TargetMode="External"/><Relationship Id="rId26" Type="http://schemas.openxmlformats.org/officeDocument/2006/relationships/hyperlink" Target="https://yandex.com/maps/-/CHb2EE-5" TargetMode="External"/><Relationship Id="rId39" Type="http://schemas.openxmlformats.org/officeDocument/2006/relationships/hyperlink" Target="https://disk.yandex.ru/i/RHGZizrrQRTXiA" TargetMode="External"/><Relationship Id="rId21" Type="http://schemas.openxmlformats.org/officeDocument/2006/relationships/hyperlink" Target="https://yandex.com/maps/-/CHb2ANmN" TargetMode="External"/><Relationship Id="rId34" Type="http://schemas.openxmlformats.org/officeDocument/2006/relationships/hyperlink" Target="https://yandex.com/maps/-/CHb24Z4g" TargetMode="External"/><Relationship Id="rId42" Type="http://schemas.openxmlformats.org/officeDocument/2006/relationships/hyperlink" Target="https://disk.yandex.ru/i/rfU3M8WrVWpxkg" TargetMode="External"/><Relationship Id="rId47" Type="http://schemas.openxmlformats.org/officeDocument/2006/relationships/hyperlink" Target="https://disk.yandex.ru/i/xGjIMaVIc-UIwg" TargetMode="External"/><Relationship Id="rId50" Type="http://schemas.openxmlformats.org/officeDocument/2006/relationships/hyperlink" Target="https://disk.yandex.ru/i/uTqouQhgCxh5qA" TargetMode="External"/><Relationship Id="rId55" Type="http://schemas.openxmlformats.org/officeDocument/2006/relationships/hyperlink" Target="https://disk.yandex.ru/i/R8Cu7nZcd7hlGQ" TargetMode="External"/><Relationship Id="rId7" Type="http://schemas.openxmlformats.org/officeDocument/2006/relationships/hyperlink" Target="https://yandex.ru/maps/-/CCUv58C3GA" TargetMode="External"/><Relationship Id="rId12" Type="http://schemas.openxmlformats.org/officeDocument/2006/relationships/hyperlink" Target="https://yandex.ru/maps/-/CCUv5KqnDC" TargetMode="External"/><Relationship Id="rId17" Type="http://schemas.openxmlformats.org/officeDocument/2006/relationships/hyperlink" Target="https://yandex.com/maps/-/CHbXjY8Q" TargetMode="External"/><Relationship Id="rId25" Type="http://schemas.openxmlformats.org/officeDocument/2006/relationships/hyperlink" Target="https://yandex.com/maps/-/CHb2AXn7" TargetMode="External"/><Relationship Id="rId33" Type="http://schemas.openxmlformats.org/officeDocument/2006/relationships/hyperlink" Target="https://yandex.com/maps/-/CHb24J1L" TargetMode="External"/><Relationship Id="rId38" Type="http://schemas.openxmlformats.org/officeDocument/2006/relationships/hyperlink" Target="https://disk.yandex.ru/i/Db9LRUaCJCZa6A" TargetMode="External"/><Relationship Id="rId46" Type="http://schemas.openxmlformats.org/officeDocument/2006/relationships/hyperlink" Target="https://disk.yandex.ru/i/baqKmKZIzwUTMg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9dMhE0xiaTdKQA" TargetMode="External"/><Relationship Id="rId16" Type="http://schemas.openxmlformats.org/officeDocument/2006/relationships/hyperlink" Target="https://yandex.com/maps/-/CHbXj8yT" TargetMode="External"/><Relationship Id="rId20" Type="http://schemas.openxmlformats.org/officeDocument/2006/relationships/hyperlink" Target="https://yandex.com/maps/-/CHbXnU17" TargetMode="External"/><Relationship Id="rId29" Type="http://schemas.openxmlformats.org/officeDocument/2006/relationships/hyperlink" Target="https://yandex.com/maps/-/CHb2E6yM" TargetMode="External"/><Relationship Id="rId41" Type="http://schemas.openxmlformats.org/officeDocument/2006/relationships/hyperlink" Target="https://disk.yandex.ru/i/TVnqeyWL15ilrQ" TargetMode="External"/><Relationship Id="rId54" Type="http://schemas.openxmlformats.org/officeDocument/2006/relationships/hyperlink" Target="https://disk.yandex.ru/i/3oNC0MD3B2nYVQ" TargetMode="External"/><Relationship Id="rId1" Type="http://schemas.openxmlformats.org/officeDocument/2006/relationships/hyperlink" Target="https://disk.yandex.ru/i/661JiXtA6Oubqw" TargetMode="External"/><Relationship Id="rId6" Type="http://schemas.openxmlformats.org/officeDocument/2006/relationships/hyperlink" Target="https://disk.yandex.ru/i/UGjlRFr7gD_Ulg" TargetMode="External"/><Relationship Id="rId11" Type="http://schemas.openxmlformats.org/officeDocument/2006/relationships/hyperlink" Target="https://yandex.ru/maps/-/CCUv5Ka~LC" TargetMode="External"/><Relationship Id="rId24" Type="http://schemas.openxmlformats.org/officeDocument/2006/relationships/hyperlink" Target="https://yandex.com/maps/-/CHb2AHoG" TargetMode="External"/><Relationship Id="rId32" Type="http://schemas.openxmlformats.org/officeDocument/2006/relationships/hyperlink" Target="https://yandex.com/maps/-/CHb24Yy7" TargetMode="External"/><Relationship Id="rId37" Type="http://schemas.openxmlformats.org/officeDocument/2006/relationships/hyperlink" Target="https://disk.yandex.ru/i/KmJt9rXpeRfpkA" TargetMode="External"/><Relationship Id="rId40" Type="http://schemas.openxmlformats.org/officeDocument/2006/relationships/hyperlink" Target="https://disk.yandex.ru/i/tEzKgKGNb6lY_Q" TargetMode="External"/><Relationship Id="rId45" Type="http://schemas.openxmlformats.org/officeDocument/2006/relationships/hyperlink" Target="https://disk.yandex.ru/i/PbYdmQV7dsBOQw" TargetMode="External"/><Relationship Id="rId53" Type="http://schemas.openxmlformats.org/officeDocument/2006/relationships/hyperlink" Target="https://disk.yandex.ru/i/n1obh3X9zaq2IA" TargetMode="External"/><Relationship Id="rId58" Type="http://schemas.openxmlformats.org/officeDocument/2006/relationships/hyperlink" Target="https://disk.yandex.ru/i/01nc8ffIW5FZGw" TargetMode="External"/><Relationship Id="rId5" Type="http://schemas.openxmlformats.org/officeDocument/2006/relationships/hyperlink" Target="https://disk.yandex.ru/i/uch2ebe5no2_Rw" TargetMode="External"/><Relationship Id="rId15" Type="http://schemas.openxmlformats.org/officeDocument/2006/relationships/hyperlink" Target="https://yandex.com/maps/-/CHbcEHl4" TargetMode="External"/><Relationship Id="rId23" Type="http://schemas.openxmlformats.org/officeDocument/2006/relationships/hyperlink" Target="https://yandex.com/maps/-/CHb2AONU" TargetMode="External"/><Relationship Id="rId28" Type="http://schemas.openxmlformats.org/officeDocument/2006/relationships/hyperlink" Target="https://yandex.com/maps/-/CHb2ENJn" TargetMode="External"/><Relationship Id="rId36" Type="http://schemas.openxmlformats.org/officeDocument/2006/relationships/hyperlink" Target="https://disk.yandex.ru/i/7Y3oxHUQlmVe0Q" TargetMode="External"/><Relationship Id="rId49" Type="http://schemas.openxmlformats.org/officeDocument/2006/relationships/hyperlink" Target="https://disk.yandex.ru/i/lJ2tvDxgjW1WEQ" TargetMode="External"/><Relationship Id="rId57" Type="http://schemas.openxmlformats.org/officeDocument/2006/relationships/hyperlink" Target="https://disk.yandex.ru/i/co4wYzqvGzE3iQ" TargetMode="External"/><Relationship Id="rId10" Type="http://schemas.openxmlformats.org/officeDocument/2006/relationships/hyperlink" Target="https://yandex.ru/maps/-/CCUv58cFOD" TargetMode="External"/><Relationship Id="rId19" Type="http://schemas.openxmlformats.org/officeDocument/2006/relationships/hyperlink" Target="https://yandex.com/maps/-/CHbXnIoZ" TargetMode="External"/><Relationship Id="rId31" Type="http://schemas.openxmlformats.org/officeDocument/2006/relationships/hyperlink" Target="https://yandex.com/maps/-/CHb24IOC" TargetMode="External"/><Relationship Id="rId44" Type="http://schemas.openxmlformats.org/officeDocument/2006/relationships/hyperlink" Target="https://disk.yandex.ru/i/jvvW-qgwIWl0vg" TargetMode="External"/><Relationship Id="rId52" Type="http://schemas.openxmlformats.org/officeDocument/2006/relationships/hyperlink" Target="https://disk.yandex.ru/i/gZPJ92t1AVzDCA" TargetMode="External"/><Relationship Id="rId4" Type="http://schemas.openxmlformats.org/officeDocument/2006/relationships/hyperlink" Target="https://disk.yandex.ru/i/r7es9__4ycbLcw" TargetMode="External"/><Relationship Id="rId9" Type="http://schemas.openxmlformats.org/officeDocument/2006/relationships/hyperlink" Target="https://yandex.ru/maps/-/CCUv5GTmxC" TargetMode="External"/><Relationship Id="rId14" Type="http://schemas.openxmlformats.org/officeDocument/2006/relationships/hyperlink" Target="https://yandex.com/maps/-/CHbcE0mc" TargetMode="External"/><Relationship Id="rId22" Type="http://schemas.openxmlformats.org/officeDocument/2006/relationships/hyperlink" Target="https://yandex.com/maps/-/CHb2A6nb" TargetMode="External"/><Relationship Id="rId27" Type="http://schemas.openxmlformats.org/officeDocument/2006/relationships/hyperlink" Target="https://yandex.com/maps/-/CHb2E42Q" TargetMode="External"/><Relationship Id="rId30" Type="http://schemas.openxmlformats.org/officeDocument/2006/relationships/hyperlink" Target="https://yandex.com/maps/-/CHb2EOyH" TargetMode="External"/><Relationship Id="rId35" Type="http://schemas.openxmlformats.org/officeDocument/2006/relationships/hyperlink" Target="https://yandex.com/maps/-/CHb2aUJR" TargetMode="External"/><Relationship Id="rId43" Type="http://schemas.openxmlformats.org/officeDocument/2006/relationships/hyperlink" Target="https://disk.yandex.ru/i/AT-AJ2lh9rLRhw" TargetMode="External"/><Relationship Id="rId48" Type="http://schemas.openxmlformats.org/officeDocument/2006/relationships/hyperlink" Target="https://disk.yandex.ru/i/tE_RXYTWIblzlg" TargetMode="External"/><Relationship Id="rId56" Type="http://schemas.openxmlformats.org/officeDocument/2006/relationships/hyperlink" Target="https://disk.yandex.ru/i/PFqnLb9Aie08FQ" TargetMode="External"/><Relationship Id="rId8" Type="http://schemas.openxmlformats.org/officeDocument/2006/relationships/hyperlink" Target="https://yandex.ru/maps/-/CCUv58SM3B" TargetMode="External"/><Relationship Id="rId51" Type="http://schemas.openxmlformats.org/officeDocument/2006/relationships/hyperlink" Target="https://disk.yandex.ru/i/wGQiS1HisGlA2A" TargetMode="External"/><Relationship Id="rId3" Type="http://schemas.openxmlformats.org/officeDocument/2006/relationships/hyperlink" Target="https://disk.yandex.ru/i/XqX6_EvQKRdzD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C6" sqref="C6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3.85546875" style="4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8.7109375" style="1" customWidth="1"/>
    <col min="9" max="9" width="14.28515625" style="1" customWidth="1"/>
    <col min="10" max="10" width="16.85546875" style="1" customWidth="1"/>
    <col min="11" max="11" width="18.7109375" style="1" customWidth="1"/>
    <col min="12" max="12" width="16.85546875" style="1" customWidth="1"/>
    <col min="13" max="13" width="21.5703125" style="1" customWidth="1"/>
    <col min="14" max="14" width="11.7109375" style="2" customWidth="1"/>
    <col min="15" max="15" width="19" style="1" customWidth="1"/>
    <col min="16" max="16384" width="9.140625" style="1"/>
  </cols>
  <sheetData>
    <row r="1" spans="1:15" s="5" customFormat="1" x14ac:dyDescent="0.25">
      <c r="A1" s="7" t="s">
        <v>0</v>
      </c>
      <c r="B1" s="7" t="s">
        <v>5</v>
      </c>
      <c r="C1" s="7" t="s">
        <v>1</v>
      </c>
      <c r="D1" s="7" t="s">
        <v>9</v>
      </c>
      <c r="E1" s="7" t="s">
        <v>10</v>
      </c>
      <c r="F1" s="7" t="s">
        <v>11</v>
      </c>
      <c r="G1" s="7" t="s">
        <v>2</v>
      </c>
      <c r="H1" s="8" t="s">
        <v>8</v>
      </c>
      <c r="I1" s="7" t="s">
        <v>12</v>
      </c>
      <c r="J1" s="7" t="s">
        <v>6</v>
      </c>
      <c r="K1" s="7" t="s">
        <v>4</v>
      </c>
      <c r="L1" s="7" t="s">
        <v>7</v>
      </c>
      <c r="M1" s="7" t="s">
        <v>3</v>
      </c>
      <c r="N1" s="7" t="s">
        <v>13</v>
      </c>
      <c r="O1" s="7" t="s">
        <v>14</v>
      </c>
    </row>
    <row r="2" spans="1:15" s="6" customFormat="1" x14ac:dyDescent="0.25">
      <c r="A2" s="9" t="str">
        <f ca="1">IFERROR(__xludf.DUMMYFUNCTION("""COMPUTED_VALUE"""),"Казань")</f>
        <v>Казань</v>
      </c>
      <c r="B2" s="9" t="s">
        <v>15</v>
      </c>
      <c r="C2" s="10" t="s">
        <v>24</v>
      </c>
      <c r="D2" s="11" t="s">
        <v>9</v>
      </c>
      <c r="E2" s="11" t="s">
        <v>10</v>
      </c>
      <c r="F2" s="9" t="s">
        <v>22</v>
      </c>
      <c r="G2" s="9" t="s">
        <v>23</v>
      </c>
      <c r="H2" s="9" t="s">
        <v>16</v>
      </c>
      <c r="I2" s="12">
        <v>5</v>
      </c>
      <c r="J2" s="12">
        <v>30</v>
      </c>
      <c r="K2" s="12">
        <f>24*J2</f>
        <v>720</v>
      </c>
      <c r="L2" s="9">
        <v>15</v>
      </c>
      <c r="M2" s="12">
        <f>L2*K2</f>
        <v>10800</v>
      </c>
      <c r="N2" s="3">
        <f>0.86*M2*I2</f>
        <v>46440</v>
      </c>
      <c r="O2" s="10" t="s">
        <v>30</v>
      </c>
    </row>
    <row r="3" spans="1:15" s="6" customFormat="1" x14ac:dyDescent="0.25">
      <c r="A3" s="9" t="str">
        <f ca="1">IFERROR(__xludf.DUMMYFUNCTION("""COMPUTED_VALUE"""),"Казань")</f>
        <v>Казань</v>
      </c>
      <c r="B3" s="9" t="s">
        <v>15</v>
      </c>
      <c r="C3" s="10" t="s">
        <v>25</v>
      </c>
      <c r="D3" s="11" t="s">
        <v>9</v>
      </c>
      <c r="E3" s="11" t="s">
        <v>10</v>
      </c>
      <c r="F3" s="9" t="s">
        <v>22</v>
      </c>
      <c r="G3" s="9" t="s">
        <v>23</v>
      </c>
      <c r="H3" s="9" t="s">
        <v>17</v>
      </c>
      <c r="I3" s="12">
        <v>5</v>
      </c>
      <c r="J3" s="12">
        <v>30</v>
      </c>
      <c r="K3" s="12">
        <f t="shared" ref="K3:K7" si="0">24*J3</f>
        <v>720</v>
      </c>
      <c r="L3" s="9">
        <v>15</v>
      </c>
      <c r="M3" s="12">
        <f t="shared" ref="M3:M7" si="1">L3*K3</f>
        <v>10800</v>
      </c>
      <c r="N3" s="3">
        <f t="shared" ref="N3:N7" si="2">0.86*M3*I3</f>
        <v>46440</v>
      </c>
      <c r="O3" s="10" t="s">
        <v>31</v>
      </c>
    </row>
    <row r="4" spans="1:15" s="6" customFormat="1" x14ac:dyDescent="0.25">
      <c r="A4" s="9" t="str">
        <f ca="1">IFERROR(__xludf.DUMMYFUNCTION("""COMPUTED_VALUE"""),"Казань")</f>
        <v>Казань</v>
      </c>
      <c r="B4" s="9" t="s">
        <v>15</v>
      </c>
      <c r="C4" s="10" t="s">
        <v>26</v>
      </c>
      <c r="D4" s="11" t="s">
        <v>9</v>
      </c>
      <c r="E4" s="11" t="s">
        <v>10</v>
      </c>
      <c r="F4" s="9" t="s">
        <v>22</v>
      </c>
      <c r="G4" s="9" t="s">
        <v>23</v>
      </c>
      <c r="H4" s="9" t="s">
        <v>18</v>
      </c>
      <c r="I4" s="12">
        <v>5</v>
      </c>
      <c r="J4" s="12">
        <v>30</v>
      </c>
      <c r="K4" s="12">
        <f t="shared" si="0"/>
        <v>720</v>
      </c>
      <c r="L4" s="9">
        <v>15</v>
      </c>
      <c r="M4" s="12">
        <f t="shared" si="1"/>
        <v>10800</v>
      </c>
      <c r="N4" s="3">
        <f t="shared" si="2"/>
        <v>46440</v>
      </c>
      <c r="O4" s="10" t="s">
        <v>32</v>
      </c>
    </row>
    <row r="5" spans="1:15" s="6" customFormat="1" ht="25.5" x14ac:dyDescent="0.25">
      <c r="A5" s="9" t="str">
        <f ca="1">IFERROR(__xludf.DUMMYFUNCTION("""COMPUTED_VALUE"""),"Казань")</f>
        <v>Казань</v>
      </c>
      <c r="B5" s="9" t="s">
        <v>15</v>
      </c>
      <c r="C5" s="10" t="s">
        <v>27</v>
      </c>
      <c r="D5" s="11" t="s">
        <v>9</v>
      </c>
      <c r="E5" s="11" t="s">
        <v>10</v>
      </c>
      <c r="F5" s="9" t="s">
        <v>22</v>
      </c>
      <c r="G5" s="9" t="s">
        <v>23</v>
      </c>
      <c r="H5" s="9" t="s">
        <v>19</v>
      </c>
      <c r="I5" s="12">
        <v>5</v>
      </c>
      <c r="J5" s="12">
        <v>30</v>
      </c>
      <c r="K5" s="12">
        <f t="shared" si="0"/>
        <v>720</v>
      </c>
      <c r="L5" s="9">
        <v>15</v>
      </c>
      <c r="M5" s="12">
        <f t="shared" si="1"/>
        <v>10800</v>
      </c>
      <c r="N5" s="3">
        <f t="shared" si="2"/>
        <v>46440</v>
      </c>
      <c r="O5" s="10" t="s">
        <v>33</v>
      </c>
    </row>
    <row r="6" spans="1:15" s="6" customFormat="1" x14ac:dyDescent="0.25">
      <c r="A6" s="9" t="str">
        <f ca="1">IFERROR(__xludf.DUMMYFUNCTION("""COMPUTED_VALUE"""),"Казань")</f>
        <v>Казань</v>
      </c>
      <c r="B6" s="9" t="s">
        <v>15</v>
      </c>
      <c r="C6" s="10" t="s">
        <v>28</v>
      </c>
      <c r="D6" s="11" t="s">
        <v>9</v>
      </c>
      <c r="E6" s="11" t="s">
        <v>10</v>
      </c>
      <c r="F6" s="9" t="s">
        <v>22</v>
      </c>
      <c r="G6" s="9" t="s">
        <v>23</v>
      </c>
      <c r="H6" s="9" t="s">
        <v>20</v>
      </c>
      <c r="I6" s="12">
        <v>5</v>
      </c>
      <c r="J6" s="12">
        <v>30</v>
      </c>
      <c r="K6" s="12">
        <f t="shared" si="0"/>
        <v>720</v>
      </c>
      <c r="L6" s="9">
        <v>15</v>
      </c>
      <c r="M6" s="12">
        <f t="shared" si="1"/>
        <v>10800</v>
      </c>
      <c r="N6" s="3">
        <f t="shared" si="2"/>
        <v>46440</v>
      </c>
      <c r="O6" s="10" t="s">
        <v>34</v>
      </c>
    </row>
    <row r="7" spans="1:15" s="6" customFormat="1" x14ac:dyDescent="0.25">
      <c r="A7" s="9" t="str">
        <f ca="1">IFERROR(__xludf.DUMMYFUNCTION("""COMPUTED_VALUE"""),"Казань")</f>
        <v>Казань</v>
      </c>
      <c r="B7" s="9" t="s">
        <v>15</v>
      </c>
      <c r="C7" s="10" t="s">
        <v>29</v>
      </c>
      <c r="D7" s="11" t="s">
        <v>9</v>
      </c>
      <c r="E7" s="11" t="s">
        <v>10</v>
      </c>
      <c r="F7" s="9" t="s">
        <v>22</v>
      </c>
      <c r="G7" s="9" t="s">
        <v>23</v>
      </c>
      <c r="H7" s="9" t="s">
        <v>21</v>
      </c>
      <c r="I7" s="12">
        <v>5</v>
      </c>
      <c r="J7" s="12">
        <v>30</v>
      </c>
      <c r="K7" s="12">
        <f t="shared" si="0"/>
        <v>720</v>
      </c>
      <c r="L7" s="9">
        <v>15</v>
      </c>
      <c r="M7" s="12">
        <f t="shared" si="1"/>
        <v>10800</v>
      </c>
      <c r="N7" s="3">
        <f t="shared" si="2"/>
        <v>46440</v>
      </c>
      <c r="O7" s="10" t="s">
        <v>35</v>
      </c>
    </row>
    <row r="8" spans="1:15" ht="25.5" x14ac:dyDescent="0.2">
      <c r="A8" s="9" t="str">
        <f ca="1">IFERROR(__xludf.DUMMYFUNCTION("""COMPUTED_VALUE"""),"Казань")</f>
        <v>Казань</v>
      </c>
      <c r="B8" s="9" t="s">
        <v>15</v>
      </c>
      <c r="C8" s="13" t="str">
        <f ca="1">IFERROR(__xludf.DUMMYFUNCTION("""COMPUTED_VALUE"""),"Горьковское Шоссе,  поз.7, въезд в город (100 м до АЗС Автодорстрой)")</f>
        <v>Горьковское Шоссе,  поз.7, въезд в город (100 м до АЗС Автодорстрой)</v>
      </c>
      <c r="D8" s="11" t="s">
        <v>9</v>
      </c>
      <c r="E8" s="11" t="s">
        <v>10</v>
      </c>
      <c r="F8" s="9" t="s">
        <v>22</v>
      </c>
      <c r="G8" s="12" t="str">
        <f ca="1">IFERROR(__xludf.DUMMYFUNCTION("""COMPUTED_VALUE"""),"A")</f>
        <v>A</v>
      </c>
      <c r="H8" s="9" t="s">
        <v>36</v>
      </c>
      <c r="I8" s="12">
        <v>5</v>
      </c>
      <c r="J8" s="12">
        <v>30</v>
      </c>
      <c r="K8" s="12">
        <f t="shared" ref="K8:K30" si="3">24*J8</f>
        <v>720</v>
      </c>
      <c r="L8" s="9">
        <v>15</v>
      </c>
      <c r="M8" s="12">
        <f t="shared" ref="M8:M30" si="4">L8*K8</f>
        <v>10800</v>
      </c>
      <c r="N8" s="3">
        <f>0.7*M8*I8</f>
        <v>37799.999999999993</v>
      </c>
      <c r="O8" s="10" t="s">
        <v>59</v>
      </c>
    </row>
    <row r="9" spans="1:15" ht="25.5" x14ac:dyDescent="0.2">
      <c r="A9" s="9" t="str">
        <f ca="1">IFERROR(__xludf.DUMMYFUNCTION("""COMPUTED_VALUE"""),"Казань")</f>
        <v>Казань</v>
      </c>
      <c r="B9" s="9" t="s">
        <v>15</v>
      </c>
      <c r="C9" s="13" t="str">
        <f ca="1">IFERROR(__xludf.DUMMYFUNCTION("""COMPUTED_VALUE"""),"Восстания ул., 9 (пересечение с ул.Короленко)")</f>
        <v>Восстания ул., 9 (пересечение с ул.Короленко)</v>
      </c>
      <c r="D9" s="11" t="s">
        <v>9</v>
      </c>
      <c r="E9" s="11" t="s">
        <v>10</v>
      </c>
      <c r="F9" s="9" t="s">
        <v>22</v>
      </c>
      <c r="G9" s="12" t="str">
        <f ca="1">IFERROR(__xludf.DUMMYFUNCTION("""COMPUTED_VALUE"""),"A")</f>
        <v>A</v>
      </c>
      <c r="H9" s="9" t="s">
        <v>37</v>
      </c>
      <c r="I9" s="12">
        <v>5</v>
      </c>
      <c r="J9" s="12">
        <v>30</v>
      </c>
      <c r="K9" s="12">
        <f t="shared" si="3"/>
        <v>720</v>
      </c>
      <c r="L9" s="9">
        <v>15</v>
      </c>
      <c r="M9" s="12">
        <f t="shared" si="4"/>
        <v>10800</v>
      </c>
      <c r="N9" s="3">
        <f t="shared" ref="N9:N28" si="5">0.86*M9*I9</f>
        <v>46440</v>
      </c>
      <c r="O9" s="10" t="s">
        <v>60</v>
      </c>
    </row>
    <row r="10" spans="1:15" x14ac:dyDescent="0.2">
      <c r="A10" s="9" t="str">
        <f ca="1">IFERROR(__xludf.DUMMYFUNCTION("""COMPUTED_VALUE"""),"Казань")</f>
        <v>Казань</v>
      </c>
      <c r="B10" s="9" t="s">
        <v>15</v>
      </c>
      <c r="C10" s="13" t="str">
        <f ca="1">IFERROR(__xludf.DUMMYFUNCTION("""COMPUTED_VALUE"""),"Фрунзе ул., 13")</f>
        <v>Фрунзе ул., 13</v>
      </c>
      <c r="D10" s="11" t="s">
        <v>9</v>
      </c>
      <c r="E10" s="11" t="s">
        <v>10</v>
      </c>
      <c r="F10" s="9" t="s">
        <v>22</v>
      </c>
      <c r="G10" s="12" t="str">
        <f ca="1">IFERROR(__xludf.DUMMYFUNCTION("""COMPUTED_VALUE"""),"A")</f>
        <v>A</v>
      </c>
      <c r="H10" s="9" t="s">
        <v>38</v>
      </c>
      <c r="I10" s="12">
        <v>5</v>
      </c>
      <c r="J10" s="12">
        <v>30</v>
      </c>
      <c r="K10" s="12">
        <f t="shared" si="3"/>
        <v>720</v>
      </c>
      <c r="L10" s="9">
        <v>15</v>
      </c>
      <c r="M10" s="12">
        <f t="shared" si="4"/>
        <v>10800</v>
      </c>
      <c r="N10" s="3">
        <f>0.75*M10*I10</f>
        <v>40500</v>
      </c>
      <c r="O10" s="10" t="s">
        <v>61</v>
      </c>
    </row>
    <row r="11" spans="1:15" x14ac:dyDescent="0.2">
      <c r="A11" s="9" t="str">
        <f ca="1">IFERROR(__xludf.DUMMYFUNCTION("""COMPUTED_VALUE"""),"Казань")</f>
        <v>Казань</v>
      </c>
      <c r="B11" s="9" t="s">
        <v>15</v>
      </c>
      <c r="C11" s="13" t="str">
        <f ca="1">IFERROR(__xludf.DUMMYFUNCTION("""COMPUTED_VALUE"""),"Мулланура Вахитова ул., 4")</f>
        <v>Мулланура Вахитова ул., 4</v>
      </c>
      <c r="D11" s="11" t="s">
        <v>9</v>
      </c>
      <c r="E11" s="11" t="s">
        <v>10</v>
      </c>
      <c r="F11" s="9" t="s">
        <v>22</v>
      </c>
      <c r="G11" s="12" t="str">
        <f ca="1">IFERROR(__xludf.DUMMYFUNCTION("""COMPUTED_VALUE"""),"A")</f>
        <v>A</v>
      </c>
      <c r="H11" s="9" t="s">
        <v>39</v>
      </c>
      <c r="I11" s="12">
        <v>5</v>
      </c>
      <c r="J11" s="12">
        <v>30</v>
      </c>
      <c r="K11" s="12">
        <f t="shared" si="3"/>
        <v>720</v>
      </c>
      <c r="L11" s="9">
        <v>15</v>
      </c>
      <c r="M11" s="12">
        <f t="shared" si="4"/>
        <v>10800</v>
      </c>
      <c r="N11" s="3">
        <f>0.75*M11*I11</f>
        <v>40500</v>
      </c>
      <c r="O11" s="10" t="s">
        <v>64</v>
      </c>
    </row>
    <row r="12" spans="1:15" x14ac:dyDescent="0.2">
      <c r="A12" s="9" t="str">
        <f ca="1">IFERROR(__xludf.DUMMYFUNCTION("""COMPUTED_VALUE"""),"Казань")</f>
        <v>Казань</v>
      </c>
      <c r="B12" s="9" t="s">
        <v>15</v>
      </c>
      <c r="C12" s="13" t="str">
        <f ca="1">IFERROR(__xludf.DUMMYFUNCTION("""COMPUTED_VALUE"""),"Чистопольская ул./Бондаренко ул.")</f>
        <v>Чистопольская ул./Бондаренко ул.</v>
      </c>
      <c r="D12" s="11" t="s">
        <v>9</v>
      </c>
      <c r="E12" s="11" t="s">
        <v>10</v>
      </c>
      <c r="F12" s="9" t="s">
        <v>22</v>
      </c>
      <c r="G12" s="12" t="str">
        <f ca="1">IFERROR(__xludf.DUMMYFUNCTION("""COMPUTED_VALUE"""),"A")</f>
        <v>A</v>
      </c>
      <c r="H12" s="9" t="s">
        <v>40</v>
      </c>
      <c r="I12" s="12">
        <v>5</v>
      </c>
      <c r="J12" s="12">
        <v>30</v>
      </c>
      <c r="K12" s="12">
        <f t="shared" si="3"/>
        <v>720</v>
      </c>
      <c r="L12" s="9">
        <v>15</v>
      </c>
      <c r="M12" s="12">
        <f t="shared" si="4"/>
        <v>10800</v>
      </c>
      <c r="N12" s="3">
        <f t="shared" si="5"/>
        <v>46440</v>
      </c>
      <c r="O12" s="10" t="s">
        <v>62</v>
      </c>
    </row>
    <row r="13" spans="1:15" x14ac:dyDescent="0.2">
      <c r="A13" s="9" t="str">
        <f ca="1">IFERROR(__xludf.DUMMYFUNCTION("""COMPUTED_VALUE"""),"Казань")</f>
        <v>Казань</v>
      </c>
      <c r="B13" s="9" t="s">
        <v>15</v>
      </c>
      <c r="C13" s="13" t="str">
        <f ca="1">IFERROR(__xludf.DUMMYFUNCTION("""COMPUTED_VALUE"""),"Чистопольская ул./Бичурина ул.")</f>
        <v>Чистопольская ул./Бичурина ул.</v>
      </c>
      <c r="D13" s="11" t="s">
        <v>9</v>
      </c>
      <c r="E13" s="11" t="s">
        <v>10</v>
      </c>
      <c r="F13" s="9" t="s">
        <v>22</v>
      </c>
      <c r="G13" s="12" t="str">
        <f ca="1">IFERROR(__xludf.DUMMYFUNCTION("""COMPUTED_VALUE"""),"A")</f>
        <v>A</v>
      </c>
      <c r="H13" s="9" t="s">
        <v>41</v>
      </c>
      <c r="I13" s="12">
        <v>5</v>
      </c>
      <c r="J13" s="12">
        <v>30</v>
      </c>
      <c r="K13" s="12">
        <f t="shared" si="3"/>
        <v>720</v>
      </c>
      <c r="L13" s="9">
        <v>15</v>
      </c>
      <c r="M13" s="12">
        <f t="shared" si="4"/>
        <v>10800</v>
      </c>
      <c r="N13" s="3">
        <f t="shared" si="5"/>
        <v>46440</v>
      </c>
      <c r="O13" s="10" t="s">
        <v>63</v>
      </c>
    </row>
    <row r="14" spans="1:15" x14ac:dyDescent="0.2">
      <c r="A14" s="9" t="str">
        <f ca="1">IFERROR(__xludf.DUMMYFUNCTION("""COMPUTED_VALUE"""),"Казань")</f>
        <v>Казань</v>
      </c>
      <c r="B14" s="9" t="s">
        <v>15</v>
      </c>
      <c r="C14" s="13" t="str">
        <f ca="1">IFERROR(__xludf.DUMMYFUNCTION("""COMPUTED_VALUE"""),"Космонавтов ул., 57б")</f>
        <v>Космонавтов ул., 57б</v>
      </c>
      <c r="D14" s="11" t="s">
        <v>9</v>
      </c>
      <c r="E14" s="11" t="s">
        <v>10</v>
      </c>
      <c r="F14" s="9" t="s">
        <v>22</v>
      </c>
      <c r="G14" s="12" t="str">
        <f ca="1">IFERROR(__xludf.DUMMYFUNCTION("""COMPUTED_VALUE"""),"A")</f>
        <v>A</v>
      </c>
      <c r="H14" s="9" t="s">
        <v>42</v>
      </c>
      <c r="I14" s="12">
        <v>5</v>
      </c>
      <c r="J14" s="12">
        <v>30</v>
      </c>
      <c r="K14" s="12">
        <f t="shared" si="3"/>
        <v>720</v>
      </c>
      <c r="L14" s="9">
        <v>15</v>
      </c>
      <c r="M14" s="12">
        <f t="shared" si="4"/>
        <v>10800</v>
      </c>
      <c r="N14" s="3">
        <f>0.7*M14*I14</f>
        <v>37799.999999999993</v>
      </c>
      <c r="O14" s="10" t="s">
        <v>65</v>
      </c>
    </row>
    <row r="15" spans="1:15" x14ac:dyDescent="0.2">
      <c r="A15" s="9" t="str">
        <f ca="1">IFERROR(__xludf.DUMMYFUNCTION("""COMPUTED_VALUE"""),"Казань")</f>
        <v>Казань</v>
      </c>
      <c r="B15" s="9" t="s">
        <v>15</v>
      </c>
      <c r="C15" s="13" t="str">
        <f ca="1">IFERROR(__xludf.DUMMYFUNCTION("""COMPUTED_VALUE"""),"Родины ул., ТРК Южный")</f>
        <v>Родины ул., ТРК Южный</v>
      </c>
      <c r="D15" s="11" t="s">
        <v>9</v>
      </c>
      <c r="E15" s="11" t="s">
        <v>10</v>
      </c>
      <c r="F15" s="9" t="s">
        <v>22</v>
      </c>
      <c r="G15" s="12" t="str">
        <f ca="1">IFERROR(__xludf.DUMMYFUNCTION("""COMPUTED_VALUE"""),"A")</f>
        <v>A</v>
      </c>
      <c r="H15" s="9" t="s">
        <v>43</v>
      </c>
      <c r="I15" s="12">
        <v>5</v>
      </c>
      <c r="J15" s="12">
        <v>30</v>
      </c>
      <c r="K15" s="12">
        <f t="shared" si="3"/>
        <v>720</v>
      </c>
      <c r="L15" s="9">
        <v>15</v>
      </c>
      <c r="M15" s="12">
        <f t="shared" si="4"/>
        <v>10800</v>
      </c>
      <c r="N15" s="3">
        <f>0.75*M15*I15</f>
        <v>40500</v>
      </c>
      <c r="O15" s="10" t="s">
        <v>66</v>
      </c>
    </row>
    <row r="16" spans="1:15" ht="25.5" x14ac:dyDescent="0.2">
      <c r="A16" s="9" t="str">
        <f ca="1">IFERROR(__xludf.DUMMYFUNCTION("""COMPUTED_VALUE"""),"Казань")</f>
        <v>Казань</v>
      </c>
      <c r="B16" s="9" t="s">
        <v>15</v>
      </c>
      <c r="C16" s="13" t="str">
        <f ca="1">IFERROR(__xludf.DUMMYFUNCTION("""COMPUTED_VALUE"""),"ул. Проспект Победы д.178а, автосалон ТрансТехСервис")</f>
        <v>ул. Проспект Победы д.178а, автосалон ТрансТехСервис</v>
      </c>
      <c r="D16" s="11" t="s">
        <v>9</v>
      </c>
      <c r="E16" s="11" t="s">
        <v>10</v>
      </c>
      <c r="F16" s="9" t="s">
        <v>22</v>
      </c>
      <c r="G16" s="12" t="str">
        <f ca="1">IFERROR(__xludf.DUMMYFUNCTION("""COMPUTED_VALUE"""),"A")</f>
        <v>A</v>
      </c>
      <c r="H16" s="9" t="s">
        <v>44</v>
      </c>
      <c r="I16" s="12">
        <v>5</v>
      </c>
      <c r="J16" s="12">
        <v>30</v>
      </c>
      <c r="K16" s="12">
        <f t="shared" si="3"/>
        <v>720</v>
      </c>
      <c r="L16" s="9">
        <v>15</v>
      </c>
      <c r="M16" s="12">
        <f t="shared" si="4"/>
        <v>10800</v>
      </c>
      <c r="N16" s="3">
        <f t="shared" ref="N16:N17" si="6">0.75*M16*I16</f>
        <v>40500</v>
      </c>
      <c r="O16" s="10" t="s">
        <v>67</v>
      </c>
    </row>
    <row r="17" spans="1:15" x14ac:dyDescent="0.2">
      <c r="A17" s="9" t="str">
        <f ca="1">IFERROR(__xludf.DUMMYFUNCTION("""COMPUTED_VALUE"""),"Казань")</f>
        <v>Казань</v>
      </c>
      <c r="B17" s="9" t="s">
        <v>15</v>
      </c>
      <c r="C17" s="13" t="str">
        <f ca="1">IFERROR(__xludf.DUMMYFUNCTION("""COMPUTED_VALUE"""),"Победы просп., 118/Закиева ул.")</f>
        <v>Победы просп., 118/Закиева ул.</v>
      </c>
      <c r="D17" s="11" t="s">
        <v>9</v>
      </c>
      <c r="E17" s="11" t="s">
        <v>10</v>
      </c>
      <c r="F17" s="9" t="s">
        <v>22</v>
      </c>
      <c r="G17" s="12" t="str">
        <f ca="1">IFERROR(__xludf.DUMMYFUNCTION("""COMPUTED_VALUE"""),"A")</f>
        <v>A</v>
      </c>
      <c r="H17" s="9" t="s">
        <v>45</v>
      </c>
      <c r="I17" s="12">
        <v>5</v>
      </c>
      <c r="J17" s="12">
        <v>30</v>
      </c>
      <c r="K17" s="12">
        <f t="shared" si="3"/>
        <v>720</v>
      </c>
      <c r="L17" s="9">
        <v>15</v>
      </c>
      <c r="M17" s="12">
        <f t="shared" si="4"/>
        <v>10800</v>
      </c>
      <c r="N17" s="3">
        <f t="shared" si="6"/>
        <v>40500</v>
      </c>
      <c r="O17" s="10" t="s">
        <v>68</v>
      </c>
    </row>
    <row r="18" spans="1:15" ht="25.5" x14ac:dyDescent="0.2">
      <c r="A18" s="9" t="str">
        <f ca="1">IFERROR(__xludf.DUMMYFUNCTION("""COMPUTED_VALUE"""),"Казань")</f>
        <v>Казань</v>
      </c>
      <c r="B18" s="9" t="s">
        <v>15</v>
      </c>
      <c r="C18" s="13" t="str">
        <f ca="1">IFERROR(__xludf.DUMMYFUNCTION("""COMPUTED_VALUE"""),"Победы просп., 101/Минская ул., ТЦ Мегастрой")</f>
        <v>Победы просп., 101/Минская ул., ТЦ Мегастрой</v>
      </c>
      <c r="D18" s="11" t="s">
        <v>9</v>
      </c>
      <c r="E18" s="11" t="s">
        <v>10</v>
      </c>
      <c r="F18" s="9" t="s">
        <v>22</v>
      </c>
      <c r="G18" s="12" t="str">
        <f ca="1">IFERROR(__xludf.DUMMYFUNCTION("""COMPUTED_VALUE"""),"A")</f>
        <v>A</v>
      </c>
      <c r="H18" s="9" t="s">
        <v>46</v>
      </c>
      <c r="I18" s="12">
        <v>5</v>
      </c>
      <c r="J18" s="12">
        <v>30</v>
      </c>
      <c r="K18" s="12">
        <f t="shared" si="3"/>
        <v>720</v>
      </c>
      <c r="L18" s="9">
        <v>15</v>
      </c>
      <c r="M18" s="12">
        <f t="shared" si="4"/>
        <v>10800</v>
      </c>
      <c r="N18" s="3">
        <f t="shared" si="5"/>
        <v>46440</v>
      </c>
      <c r="O18" s="10" t="s">
        <v>69</v>
      </c>
    </row>
    <row r="19" spans="1:15" x14ac:dyDescent="0.2">
      <c r="A19" s="9" t="str">
        <f ca="1">IFERROR(__xludf.DUMMYFUNCTION("""COMPUTED_VALUE"""),"Казань")</f>
        <v>Казань</v>
      </c>
      <c r="B19" s="9" t="s">
        <v>15</v>
      </c>
      <c r="C19" s="13" t="str">
        <f ca="1">IFERROR(__xludf.DUMMYFUNCTION("""COMPUTED_VALUE"""),"Аделя Кутуя/Камалеева просп.")</f>
        <v>Аделя Кутуя/Камалеева просп.</v>
      </c>
      <c r="D19" s="11" t="s">
        <v>9</v>
      </c>
      <c r="E19" s="11" t="s">
        <v>10</v>
      </c>
      <c r="F19" s="9" t="s">
        <v>22</v>
      </c>
      <c r="G19" s="12" t="str">
        <f ca="1">IFERROR(__xludf.DUMMYFUNCTION("""COMPUTED_VALUE"""),"A")</f>
        <v>A</v>
      </c>
      <c r="H19" s="9" t="s">
        <v>47</v>
      </c>
      <c r="I19" s="12">
        <v>5</v>
      </c>
      <c r="J19" s="12">
        <v>30</v>
      </c>
      <c r="K19" s="12">
        <f t="shared" si="3"/>
        <v>720</v>
      </c>
      <c r="L19" s="9">
        <v>15</v>
      </c>
      <c r="M19" s="12">
        <f t="shared" si="4"/>
        <v>10800</v>
      </c>
      <c r="N19" s="3">
        <f t="shared" si="5"/>
        <v>46440</v>
      </c>
      <c r="O19" s="10" t="s">
        <v>70</v>
      </c>
    </row>
    <row r="20" spans="1:15" x14ac:dyDescent="0.2">
      <c r="A20" s="9" t="str">
        <f ca="1">IFERROR(__xludf.DUMMYFUNCTION("""COMPUTED_VALUE"""),"Казань")</f>
        <v>Казань</v>
      </c>
      <c r="B20" s="9" t="s">
        <v>15</v>
      </c>
      <c r="C20" s="13" t="str">
        <f ca="1">IFERROR(__xludf.DUMMYFUNCTION("""COMPUTED_VALUE"""),"Гвардейская ул./Аделя Кутуя ул.")</f>
        <v>Гвардейская ул./Аделя Кутуя ул.</v>
      </c>
      <c r="D20" s="11" t="s">
        <v>9</v>
      </c>
      <c r="E20" s="11" t="s">
        <v>10</v>
      </c>
      <c r="F20" s="9" t="s">
        <v>22</v>
      </c>
      <c r="G20" s="12" t="str">
        <f ca="1">IFERROR(__xludf.DUMMYFUNCTION("""COMPUTED_VALUE"""),"A")</f>
        <v>A</v>
      </c>
      <c r="H20" s="9" t="s">
        <v>48</v>
      </c>
      <c r="I20" s="12">
        <v>5</v>
      </c>
      <c r="J20" s="12">
        <v>30</v>
      </c>
      <c r="K20" s="12">
        <f t="shared" si="3"/>
        <v>720</v>
      </c>
      <c r="L20" s="9">
        <v>15</v>
      </c>
      <c r="M20" s="12">
        <f t="shared" si="4"/>
        <v>10800</v>
      </c>
      <c r="N20" s="3">
        <f t="shared" si="5"/>
        <v>46440</v>
      </c>
      <c r="O20" s="10" t="s">
        <v>71</v>
      </c>
    </row>
    <row r="21" spans="1:15" x14ac:dyDescent="0.2">
      <c r="A21" s="9" t="str">
        <f ca="1">IFERROR(__xludf.DUMMYFUNCTION("""COMPUTED_VALUE"""),"Казань")</f>
        <v>Казань</v>
      </c>
      <c r="B21" s="9" t="s">
        <v>15</v>
      </c>
      <c r="C21" s="13" t="str">
        <f ca="1">IFERROR(__xludf.DUMMYFUNCTION("""COMPUTED_VALUE"""),"Оренбургский Тракт, 2/Даурская ул.")</f>
        <v>Оренбургский Тракт, 2/Даурская ул.</v>
      </c>
      <c r="D21" s="11" t="s">
        <v>9</v>
      </c>
      <c r="E21" s="11" t="s">
        <v>10</v>
      </c>
      <c r="F21" s="9" t="s">
        <v>22</v>
      </c>
      <c r="G21" s="12" t="str">
        <f ca="1">IFERROR(__xludf.DUMMYFUNCTION("""COMPUTED_VALUE"""),"A")</f>
        <v>A</v>
      </c>
      <c r="H21" s="9" t="s">
        <v>49</v>
      </c>
      <c r="I21" s="12">
        <v>5</v>
      </c>
      <c r="J21" s="12">
        <v>30</v>
      </c>
      <c r="K21" s="12">
        <f t="shared" si="3"/>
        <v>720</v>
      </c>
      <c r="L21" s="9">
        <v>15</v>
      </c>
      <c r="M21" s="12">
        <f t="shared" si="4"/>
        <v>10800</v>
      </c>
      <c r="N21" s="3">
        <f t="shared" si="5"/>
        <v>46440</v>
      </c>
      <c r="O21" s="10" t="s">
        <v>72</v>
      </c>
    </row>
    <row r="22" spans="1:15" x14ac:dyDescent="0.2">
      <c r="A22" s="9" t="str">
        <f ca="1">IFERROR(__xludf.DUMMYFUNCTION("""COMPUTED_VALUE"""),"Казань")</f>
        <v>Казань</v>
      </c>
      <c r="B22" s="9" t="s">
        <v>15</v>
      </c>
      <c r="C22" s="13" t="str">
        <f ca="1">IFERROR(__xludf.DUMMYFUNCTION("""COMPUTED_VALUE"""),"Ямашева проспект, 46/33")</f>
        <v>Ямашева проспект, 46/33</v>
      </c>
      <c r="D22" s="11" t="s">
        <v>9</v>
      </c>
      <c r="E22" s="11" t="s">
        <v>10</v>
      </c>
      <c r="F22" s="9" t="s">
        <v>22</v>
      </c>
      <c r="G22" s="12" t="str">
        <f ca="1">IFERROR(__xludf.DUMMYFUNCTION("""COMPUTED_VALUE"""),"A")</f>
        <v>A</v>
      </c>
      <c r="H22" s="9" t="s">
        <v>50</v>
      </c>
      <c r="I22" s="12">
        <v>5</v>
      </c>
      <c r="J22" s="12">
        <v>30</v>
      </c>
      <c r="K22" s="12">
        <f t="shared" si="3"/>
        <v>720</v>
      </c>
      <c r="L22" s="9">
        <v>15</v>
      </c>
      <c r="M22" s="12">
        <f t="shared" si="4"/>
        <v>10800</v>
      </c>
      <c r="N22" s="3">
        <f t="shared" si="5"/>
        <v>46440</v>
      </c>
      <c r="O22" s="10" t="s">
        <v>73</v>
      </c>
    </row>
    <row r="23" spans="1:15" x14ac:dyDescent="0.25">
      <c r="A23" s="9" t="str">
        <f ca="1">IFERROR(__xludf.DUMMYFUNCTION("""COMPUTED_VALUE"""),"Казань")</f>
        <v>Казань</v>
      </c>
      <c r="B23" s="9" t="s">
        <v>15</v>
      </c>
      <c r="C23" s="10" t="str">
        <f ca="1">IFERROR(__xludf.DUMMYFUNCTION("""COMPUTED_VALUE"""),"Чистопольская ул., 38, Татнефть Арена")</f>
        <v>Чистопольская ул., 38, Татнефть Арена</v>
      </c>
      <c r="D23" s="11" t="s">
        <v>9</v>
      </c>
      <c r="E23" s="11" t="s">
        <v>10</v>
      </c>
      <c r="F23" s="9" t="s">
        <v>22</v>
      </c>
      <c r="G23" s="12" t="str">
        <f ca="1">IFERROR(__xludf.DUMMYFUNCTION("""COMPUTED_VALUE"""),"A")</f>
        <v>A</v>
      </c>
      <c r="H23" s="9" t="s">
        <v>51</v>
      </c>
      <c r="I23" s="12">
        <v>5</v>
      </c>
      <c r="J23" s="12">
        <v>30</v>
      </c>
      <c r="K23" s="12">
        <f t="shared" si="3"/>
        <v>720</v>
      </c>
      <c r="L23" s="9">
        <v>15</v>
      </c>
      <c r="M23" s="12">
        <f t="shared" si="4"/>
        <v>10800</v>
      </c>
      <c r="N23" s="3">
        <f t="shared" si="5"/>
        <v>46440</v>
      </c>
      <c r="O23" s="10" t="s">
        <v>74</v>
      </c>
    </row>
    <row r="24" spans="1:15" x14ac:dyDescent="0.25">
      <c r="A24" s="9" t="str">
        <f ca="1">IFERROR(__xludf.DUMMYFUNCTION("""COMPUTED_VALUE"""),"Казань")</f>
        <v>Казань</v>
      </c>
      <c r="B24" s="9" t="s">
        <v>15</v>
      </c>
      <c r="C24" s="10" t="str">
        <f ca="1">IFERROR(__xludf.DUMMYFUNCTION("""COMPUTED_VALUE"""),"Вишневского ул./Еники ул.")</f>
        <v>Вишневского ул./Еники ул.</v>
      </c>
      <c r="D24" s="11" t="s">
        <v>9</v>
      </c>
      <c r="E24" s="11" t="s">
        <v>10</v>
      </c>
      <c r="F24" s="9" t="s">
        <v>22</v>
      </c>
      <c r="G24" s="12" t="str">
        <f ca="1">IFERROR(__xludf.DUMMYFUNCTION("""COMPUTED_VALUE"""),"A")</f>
        <v>A</v>
      </c>
      <c r="H24" s="9" t="s">
        <v>52</v>
      </c>
      <c r="I24" s="12">
        <v>5</v>
      </c>
      <c r="J24" s="12">
        <v>30</v>
      </c>
      <c r="K24" s="12">
        <f t="shared" si="3"/>
        <v>720</v>
      </c>
      <c r="L24" s="9">
        <v>15</v>
      </c>
      <c r="M24" s="12">
        <f t="shared" si="4"/>
        <v>10800</v>
      </c>
      <c r="N24" s="3">
        <f t="shared" si="5"/>
        <v>46440</v>
      </c>
      <c r="O24" s="10" t="s">
        <v>75</v>
      </c>
    </row>
    <row r="25" spans="1:15" x14ac:dyDescent="0.25">
      <c r="A25" s="9" t="str">
        <f ca="1">IFERROR(__xludf.DUMMYFUNCTION("""COMPUTED_VALUE"""),"Казань")</f>
        <v>Казань</v>
      </c>
      <c r="B25" s="9" t="s">
        <v>15</v>
      </c>
      <c r="C25" s="10" t="str">
        <f ca="1">IFERROR(__xludf.DUMMYFUNCTION("""COMPUTED_VALUE"""),"Амирхана ул., 21")</f>
        <v>Амирхана ул., 21</v>
      </c>
      <c r="D25" s="11" t="s">
        <v>9</v>
      </c>
      <c r="E25" s="11" t="s">
        <v>10</v>
      </c>
      <c r="F25" s="9" t="s">
        <v>22</v>
      </c>
      <c r="G25" s="12" t="str">
        <f ca="1">IFERROR(__xludf.DUMMYFUNCTION("""COMPUTED_VALUE"""),"A")</f>
        <v>A</v>
      </c>
      <c r="H25" s="9" t="s">
        <v>53</v>
      </c>
      <c r="I25" s="12">
        <v>5</v>
      </c>
      <c r="J25" s="12">
        <v>30</v>
      </c>
      <c r="K25" s="12">
        <f t="shared" si="3"/>
        <v>720</v>
      </c>
      <c r="L25" s="9">
        <v>15</v>
      </c>
      <c r="M25" s="12">
        <f t="shared" si="4"/>
        <v>10800</v>
      </c>
      <c r="N25" s="3">
        <f t="shared" ref="N25:N26" si="7">0.75*M25*I25</f>
        <v>40500</v>
      </c>
      <c r="O25" s="10" t="s">
        <v>76</v>
      </c>
    </row>
    <row r="26" spans="1:15" x14ac:dyDescent="0.25">
      <c r="A26" s="9" t="str">
        <f ca="1">IFERROR(__xludf.DUMMYFUNCTION("""COMPUTED_VALUE"""),"Казань")</f>
        <v>Казань</v>
      </c>
      <c r="B26" s="9" t="s">
        <v>15</v>
      </c>
      <c r="C26" s="10" t="str">
        <f ca="1">IFERROR(__xludf.DUMMYFUNCTION("""COMPUTED_VALUE"""),"Дубравная ул., 66/Победы просп.")</f>
        <v>Дубравная ул., 66/Победы просп.</v>
      </c>
      <c r="D26" s="11" t="s">
        <v>9</v>
      </c>
      <c r="E26" s="11" t="s">
        <v>10</v>
      </c>
      <c r="F26" s="9" t="s">
        <v>22</v>
      </c>
      <c r="G26" s="12" t="str">
        <f ca="1">IFERROR(__xludf.DUMMYFUNCTION("""COMPUTED_VALUE"""),"A")</f>
        <v>A</v>
      </c>
      <c r="H26" s="9" t="s">
        <v>54</v>
      </c>
      <c r="I26" s="12">
        <v>5</v>
      </c>
      <c r="J26" s="12">
        <v>30</v>
      </c>
      <c r="K26" s="12">
        <f t="shared" si="3"/>
        <v>720</v>
      </c>
      <c r="L26" s="9">
        <v>15</v>
      </c>
      <c r="M26" s="12">
        <f t="shared" si="4"/>
        <v>10800</v>
      </c>
      <c r="N26" s="3">
        <f t="shared" si="7"/>
        <v>40500</v>
      </c>
      <c r="O26" s="10" t="s">
        <v>77</v>
      </c>
    </row>
    <row r="27" spans="1:15" ht="38.25" x14ac:dyDescent="0.25">
      <c r="A27" s="9" t="str">
        <f ca="1">IFERROR(__xludf.DUMMYFUNCTION("""COMPUTED_VALUE"""),"Казань")</f>
        <v>Казань</v>
      </c>
      <c r="B27" s="9" t="s">
        <v>15</v>
      </c>
      <c r="C27" s="10" t="str">
        <f ca="1">IFERROR(__xludf.DUMMYFUNCTION("""COMPUTED_VALUE"""),"ул. Ибрагимова, при движении от ул.Восстания в сторону ул.Волгоградская")</f>
        <v>ул. Ибрагимова, при движении от ул.Восстания в сторону ул.Волгоградская</v>
      </c>
      <c r="D27" s="11" t="s">
        <v>9</v>
      </c>
      <c r="E27" s="11" t="s">
        <v>10</v>
      </c>
      <c r="F27" s="9" t="s">
        <v>22</v>
      </c>
      <c r="G27" s="12" t="str">
        <f ca="1">IFERROR(__xludf.DUMMYFUNCTION("""COMPUTED_VALUE"""),"A")</f>
        <v>A</v>
      </c>
      <c r="H27" s="9" t="s">
        <v>55</v>
      </c>
      <c r="I27" s="12">
        <v>5</v>
      </c>
      <c r="J27" s="12">
        <v>30</v>
      </c>
      <c r="K27" s="12">
        <f t="shared" si="3"/>
        <v>720</v>
      </c>
      <c r="L27" s="9">
        <v>15</v>
      </c>
      <c r="M27" s="12">
        <f t="shared" si="4"/>
        <v>10800</v>
      </c>
      <c r="N27" s="3">
        <f t="shared" si="5"/>
        <v>46440</v>
      </c>
      <c r="O27" s="10" t="s">
        <v>78</v>
      </c>
    </row>
    <row r="28" spans="1:15" ht="38.25" x14ac:dyDescent="0.25">
      <c r="A28" s="9" t="str">
        <f ca="1">IFERROR(__xludf.DUMMYFUNCTION("""COMPUTED_VALUE"""),"Казань")</f>
        <v>Казань</v>
      </c>
      <c r="B28" s="9" t="s">
        <v>15</v>
      </c>
      <c r="C28" s="10" t="str">
        <f ca="1">IFERROR(__xludf.DUMMYFUNCTION("""COMPUTED_VALUE"""),"ул. Ибрагимова, при движении от пр.Ямашева в сторону ул.Мулланура Вахитова")</f>
        <v>ул. Ибрагимова, при движении от пр.Ямашева в сторону ул.Мулланура Вахитова</v>
      </c>
      <c r="D28" s="11" t="s">
        <v>9</v>
      </c>
      <c r="E28" s="11" t="s">
        <v>10</v>
      </c>
      <c r="F28" s="9" t="s">
        <v>22</v>
      </c>
      <c r="G28" s="12" t="str">
        <f ca="1">IFERROR(__xludf.DUMMYFUNCTION("""COMPUTED_VALUE"""),"A")</f>
        <v>A</v>
      </c>
      <c r="H28" s="9" t="s">
        <v>56</v>
      </c>
      <c r="I28" s="12">
        <v>5</v>
      </c>
      <c r="J28" s="12">
        <v>30</v>
      </c>
      <c r="K28" s="12">
        <f t="shared" si="3"/>
        <v>720</v>
      </c>
      <c r="L28" s="9">
        <v>15</v>
      </c>
      <c r="M28" s="12">
        <f t="shared" si="4"/>
        <v>10800</v>
      </c>
      <c r="N28" s="3">
        <f t="shared" si="5"/>
        <v>46440</v>
      </c>
      <c r="O28" s="10" t="s">
        <v>79</v>
      </c>
    </row>
    <row r="29" spans="1:15" x14ac:dyDescent="0.25">
      <c r="A29" s="9" t="str">
        <f ca="1">IFERROR(__xludf.DUMMYFUNCTION("""COMPUTED_VALUE"""),"Казань")</f>
        <v>Казань</v>
      </c>
      <c r="B29" s="9" t="s">
        <v>15</v>
      </c>
      <c r="C29" s="10" t="str">
        <f ca="1">IFERROR(__xludf.DUMMYFUNCTION("""COMPUTED_VALUE"""),"Бол.Крыловка ул., поз.1")</f>
        <v>Бол.Крыловка ул., поз.1</v>
      </c>
      <c r="D29" s="11" t="s">
        <v>9</v>
      </c>
      <c r="E29" s="11" t="s">
        <v>10</v>
      </c>
      <c r="F29" s="9" t="s">
        <v>22</v>
      </c>
      <c r="G29" s="12" t="str">
        <f ca="1">IFERROR(__xludf.DUMMYFUNCTION("""COMPUTED_VALUE"""),"A")</f>
        <v>A</v>
      </c>
      <c r="H29" s="9" t="s">
        <v>57</v>
      </c>
      <c r="I29" s="12">
        <v>5</v>
      </c>
      <c r="J29" s="12">
        <v>30</v>
      </c>
      <c r="K29" s="12">
        <f t="shared" si="3"/>
        <v>720</v>
      </c>
      <c r="L29" s="9">
        <v>15</v>
      </c>
      <c r="M29" s="12">
        <f t="shared" si="4"/>
        <v>10800</v>
      </c>
      <c r="N29" s="3">
        <f>0.63*M29*I29</f>
        <v>34020</v>
      </c>
      <c r="O29" s="10" t="s">
        <v>80</v>
      </c>
    </row>
    <row r="30" spans="1:15" x14ac:dyDescent="0.25">
      <c r="A30" s="9" t="str">
        <f ca="1">IFERROR(__xludf.DUMMYFUNCTION("""COMPUTED_VALUE"""),"Казань")</f>
        <v>Казань</v>
      </c>
      <c r="B30" s="9" t="s">
        <v>15</v>
      </c>
      <c r="C30" s="10" t="str">
        <f ca="1">IFERROR(__xludf.DUMMYFUNCTION("""COMPUTED_VALUE"""),"Мавлютова ул., 2/Танковая ул.")</f>
        <v>Мавлютова ул., 2/Танковая ул.</v>
      </c>
      <c r="D30" s="11" t="s">
        <v>9</v>
      </c>
      <c r="E30" s="11" t="s">
        <v>10</v>
      </c>
      <c r="F30" s="9" t="s">
        <v>22</v>
      </c>
      <c r="G30" s="12" t="str">
        <f ca="1">IFERROR(__xludf.DUMMYFUNCTION("""COMPUTED_VALUE"""),"A")</f>
        <v>A</v>
      </c>
      <c r="H30" s="9" t="s">
        <v>58</v>
      </c>
      <c r="I30" s="12">
        <v>5</v>
      </c>
      <c r="J30" s="12">
        <v>30</v>
      </c>
      <c r="K30" s="12">
        <f t="shared" si="3"/>
        <v>720</v>
      </c>
      <c r="L30" s="9">
        <v>15</v>
      </c>
      <c r="M30" s="12">
        <f t="shared" si="4"/>
        <v>10800</v>
      </c>
      <c r="N30" s="3">
        <f>0.63*M30*I30</f>
        <v>34020</v>
      </c>
      <c r="O30" s="10" t="s">
        <v>81</v>
      </c>
    </row>
  </sheetData>
  <autoFilter ref="A1:O2"/>
  <hyperlinks>
    <hyperlink ref="D2" r:id="rId1" display="фото"/>
    <hyperlink ref="D3" r:id="rId2" display="фото"/>
    <hyperlink ref="D4" r:id="rId3" display="фото"/>
    <hyperlink ref="D5" r:id="rId4" display="фото"/>
    <hyperlink ref="D6" r:id="rId5" display="фото"/>
    <hyperlink ref="D7" r:id="rId6" display="фото"/>
    <hyperlink ref="E2" r:id="rId7" display="карта"/>
    <hyperlink ref="E3" r:id="rId8" display="карта"/>
    <hyperlink ref="E4" r:id="rId9" display="карта"/>
    <hyperlink ref="E5" r:id="rId10" display="карта"/>
    <hyperlink ref="E6" r:id="rId11" display="карта"/>
    <hyperlink ref="E7" r:id="rId12" display="карта"/>
    <hyperlink ref="E8" r:id="rId13"/>
    <hyperlink ref="E9" r:id="rId14"/>
    <hyperlink ref="E10" r:id="rId15"/>
    <hyperlink ref="E11" r:id="rId16"/>
    <hyperlink ref="E12" r:id="rId17"/>
    <hyperlink ref="E13" r:id="rId18"/>
    <hyperlink ref="E14" r:id="rId19"/>
    <hyperlink ref="E15" r:id="rId20"/>
    <hyperlink ref="E16" r:id="rId21"/>
    <hyperlink ref="E17" r:id="rId22"/>
    <hyperlink ref="E18" r:id="rId23"/>
    <hyperlink ref="E19" r:id="rId24"/>
    <hyperlink ref="E20" r:id="rId25"/>
    <hyperlink ref="E21" r:id="rId26"/>
    <hyperlink ref="E22" r:id="rId27"/>
    <hyperlink ref="E23" r:id="rId28"/>
    <hyperlink ref="E24" r:id="rId29"/>
    <hyperlink ref="E25" r:id="rId30"/>
    <hyperlink ref="E26" r:id="rId31"/>
    <hyperlink ref="E27" r:id="rId32"/>
    <hyperlink ref="E28" r:id="rId33"/>
    <hyperlink ref="E29" r:id="rId34"/>
    <hyperlink ref="E30" r:id="rId35"/>
    <hyperlink ref="D8" r:id="rId36"/>
    <hyperlink ref="D9" r:id="rId37"/>
    <hyperlink ref="D10" r:id="rId38"/>
    <hyperlink ref="D11" r:id="rId39"/>
    <hyperlink ref="D12" r:id="rId40"/>
    <hyperlink ref="D13" r:id="rId41"/>
    <hyperlink ref="D14" r:id="rId42"/>
    <hyperlink ref="D15" r:id="rId43"/>
    <hyperlink ref="D16" r:id="rId44"/>
    <hyperlink ref="D17" r:id="rId45"/>
    <hyperlink ref="D18" r:id="rId46"/>
    <hyperlink ref="D19" r:id="rId47"/>
    <hyperlink ref="D20" r:id="rId48"/>
    <hyperlink ref="D21" r:id="rId49"/>
    <hyperlink ref="D22" r:id="rId50"/>
    <hyperlink ref="D23" r:id="rId51"/>
    <hyperlink ref="D24" r:id="rId52"/>
    <hyperlink ref="D25" r:id="rId53"/>
    <hyperlink ref="D26" r:id="rId54"/>
    <hyperlink ref="D27" r:id="rId55"/>
    <hyperlink ref="D28" r:id="rId56"/>
    <hyperlink ref="D29" r:id="rId57"/>
    <hyperlink ref="D30" r:id="rId58"/>
  </hyperlinks>
  <pageMargins left="0.7" right="0.7" top="0.75" bottom="0.75" header="0.3" footer="0.3"/>
  <pageSetup paperSize="9" orientation="portrait" horizontalDpi="300" verticalDpi="300"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2026-02-13T18:27:02Z</dcterms:modified>
</cp:coreProperties>
</file>